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565" activeTab="1"/>
  </bookViews>
  <sheets>
    <sheet name="Info" sheetId="1" r:id="rId1"/>
    <sheet name="Sample a" sheetId="2" r:id="rId2"/>
    <sheet name="Sample b (ILA)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<sst xmlns="http://schemas.openxmlformats.org/spreadsheetml/2006/main" count="61" uniqueCount="47">
  <si>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Scale</t>
  </si>
  <si>
    <t>Value</t>
  </si>
  <si>
    <t>Axis Label</t>
  </si>
  <si>
    <t>h</t>
  </si>
  <si>
    <t>FUND (THA)
n (Scotland)</t>
  </si>
  <si>
    <t>FUND (HApw)
n-1 (Paid Work)</t>
  </si>
  <si>
    <t>MJ</t>
  </si>
  <si>
    <t>TET</t>
  </si>
  <si>
    <t>ETpw</t>
  </si>
  <si>
    <t>THA</t>
  </si>
  <si>
    <t>HApw</t>
  </si>
  <si>
    <t>FLOW (TET)
n (Scotland)</t>
  </si>
  <si>
    <t>FLOW (ETpw) 
n-1 (Paid Work)</t>
  </si>
  <si>
    <t>Flow Share</t>
  </si>
  <si>
    <t>Fund Share</t>
  </si>
  <si>
    <t>EMRsa
Flow/Fund n</t>
  </si>
  <si>
    <t>EMRpw
Flow/Fund n-1</t>
  </si>
  <si>
    <t>Intensity Labels</t>
  </si>
  <si>
    <t>Post Unit</t>
  </si>
  <si>
    <t>Pre Unit</t>
  </si>
  <si>
    <t>Short Label</t>
  </si>
  <si>
    <t>Plot Data - automatically generated from above values - DO NOT EDIT DIRECTLY</t>
  </si>
  <si>
    <t>Plot tool for MuSIASEM Analysis</t>
  </si>
  <si>
    <t>Kevin Buchan (k.buchan@macaulay.ac.uk)</t>
  </si>
  <si>
    <t>The Macaulay Institute, 2009</t>
  </si>
  <si>
    <t>Sheet Description</t>
  </si>
  <si>
    <t>Sample b : shows a Impredictive Loop Analysis</t>
  </si>
  <si>
    <t>Sample a : shows a standard n/n-1 flow/fund analysis</t>
  </si>
  <si>
    <t>Total Farm Land</t>
  </si>
  <si>
    <t>TFL</t>
  </si>
  <si>
    <t>Land in Cash Production</t>
  </si>
  <si>
    <t>LCP</t>
  </si>
  <si>
    <t>Ha</t>
  </si>
  <si>
    <t>Land Generating Net NDC</t>
  </si>
  <si>
    <t>NGNndc</t>
  </si>
  <si>
    <t>NDC Requirement (household expenditure)</t>
  </si>
  <si>
    <t>NDCreq</t>
  </si>
  <si>
    <t>Yuan</t>
  </si>
  <si>
    <t>Each of the sample sheets is generated in a different way so you must use the sheet that corresponds to the analysis you are carrying out.</t>
  </si>
  <si>
    <t>Net Disposable Cash Flow (household level)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</si>
  <si>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5=FLOW n
Row 6= FLOW n-1
Row 9= Flow/Fund n
Row 10=Flow Share
Row 11=Flow/Fund n-1
Row 12=Fund Share
Axis Label : main description used on the chart axis
Short Label : used as part of the label on diagonals
Value : used to make the calculation!
Pre Unit : unit text that should appear before the number
Post Unit : unit text that should appear after the number
Scale : specify a positive value (e.g. 0.5 to half, 2 to double) in order to scale the plot
Intensity labels : main description of the diagonals</t>
    </r>
  </si>
  <si>
    <t>Overhead relating to competing land uses</t>
  </si>
  <si>
    <t>Return</t>
  </si>
  <si>
    <t>Land Use to pay for inputs and taxes</t>
  </si>
  <si>
    <t>NDCsup</t>
  </si>
  <si>
    <t>SMILE Project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</si>
  <si>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5=FUND n-2
Row 6= FLOW (requirement)
Row 7= FLOW (supply)
Row 10=FLOW / FUND n
Row 11=FUND n-1 / FUND n
Row 12=FUND n-2 / FUND n-1
Row 13=FLOW / FUND n-2
Axis Label : main description used on the chart axis
Short Label : used as part of the label on diagonals
Value : used to make the calculation!
Pre Unit : unit text that should appear before the number
Post Unit : unit text that should appear after the number
Intensity labels : main description of the diagonals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</si>
</sst>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indexed="25"/>
      <name val="Calibri"/>
      <family val="0"/>
    </font>
    <font>
      <sz val="10"/>
      <color indexed="19"/>
      <name val="Calibri"/>
      <family val="0"/>
    </font>
    <font>
      <sz val="10"/>
      <color indexed="54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64" fontId="0" fillId="0" borderId="0" xfId="57" applyNumberFormat="1" applyFont="1" applyAlignment="1">
      <alignment/>
    </xf>
    <xf numFmtId="0" fontId="0" fillId="33" borderId="10" xfId="0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2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0" fillId="33" borderId="10" xfId="0" applyFill="1" applyBorder="1" applyAlignment="1">
      <alignment wrapText="1"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wrapText="1"/>
    </xf>
    <xf numFmtId="0" fontId="48" fillId="2" borderId="0" xfId="0" applyFont="1" applyFill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165" fontId="48" fillId="2" borderId="0" xfId="0" applyNumberFormat="1" applyFont="1" applyFill="1" applyBorder="1" applyAlignment="1">
      <alignment/>
    </xf>
    <xf numFmtId="2" fontId="48" fillId="2" borderId="0" xfId="57" applyNumberFormat="1" applyFont="1" applyFill="1" applyBorder="1" applyAlignment="1">
      <alignment/>
    </xf>
    <xf numFmtId="2" fontId="48" fillId="2" borderId="0" xfId="57" applyNumberFormat="1" applyFont="1" applyFill="1" applyAlignment="1">
      <alignment/>
    </xf>
    <xf numFmtId="11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11" fontId="0" fillId="0" borderId="0" xfId="0" applyNumberFormat="1" applyFill="1" applyBorder="1" applyAlignment="1">
      <alignment vertical="top" wrapText="1"/>
    </xf>
    <xf numFmtId="0" fontId="0" fillId="2" borderId="0" xfId="0" applyFill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0" fontId="0" fillId="34" borderId="0" xfId="0" applyFill="1" applyAlignment="1">
      <alignment/>
    </xf>
    <xf numFmtId="0" fontId="49" fillId="2" borderId="11" xfId="0" applyFont="1" applyFill="1" applyBorder="1" applyAlignment="1">
      <alignment/>
    </xf>
    <xf numFmtId="0" fontId="50" fillId="2" borderId="12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1" fontId="4" fillId="0" borderId="0" xfId="0" applyNumberFormat="1" applyFont="1" applyFill="1" applyBorder="1" applyAlignment="1">
      <alignment/>
    </xf>
    <xf numFmtId="11" fontId="46" fillId="2" borderId="0" xfId="0" applyNumberFormat="1" applyFont="1" applyFill="1" applyBorder="1" applyAlignment="1">
      <alignment/>
    </xf>
    <xf numFmtId="43" fontId="48" fillId="2" borderId="0" xfId="42" applyFont="1" applyFill="1" applyAlignment="1">
      <alignment/>
    </xf>
    <xf numFmtId="0" fontId="49" fillId="2" borderId="12" xfId="0" applyFont="1" applyFill="1" applyBorder="1" applyAlignment="1">
      <alignment/>
    </xf>
    <xf numFmtId="11" fontId="46" fillId="2" borderId="0" xfId="0" applyNumberFormat="1" applyFont="1" applyFill="1" applyAlignment="1">
      <alignment/>
    </xf>
    <xf numFmtId="0" fontId="46" fillId="2" borderId="10" xfId="0" applyFont="1" applyFill="1" applyBorder="1" applyAlignment="1">
      <alignment/>
    </xf>
    <xf numFmtId="11" fontId="46" fillId="2" borderId="10" xfId="0" applyNumberFormat="1" applyFont="1" applyFill="1" applyBorder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0" fontId="4" fillId="3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Human Activity and Energy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4"/>
          <c:y val="0.17175"/>
          <c:w val="0.648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a'!$N$49</c:f>
              <c:strCache>
                <c:ptCount val="1"/>
                <c:pt idx="0">
                  <c:v>FUND (THA)
n (Scotland) 
4.51E+10h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a'!$E$53:$E$55</c:f>
              <c:numCache/>
            </c:numRef>
          </c:xVal>
          <c:yVal>
            <c:numRef>
              <c:f>'Sample a'!$F$53:$F$55</c:f>
              <c:numCache/>
            </c:numRef>
          </c:yVal>
          <c:smooth val="0"/>
        </c:ser>
        <c:ser>
          <c:idx val="1"/>
          <c:order val="1"/>
          <c:tx>
            <c:strRef>
              <c:f>'Sample a'!$P$49</c:f>
              <c:strCache>
                <c:ptCount val="1"/>
                <c:pt idx="0">
                  <c:v>FLOW (TET)
n (Scotland) 
5.86E+11MJ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a'!$K$53:$K$55</c:f>
              <c:numCache/>
            </c:numRef>
          </c:xVal>
          <c:yVal>
            <c:numRef>
              <c:f>'Sample a'!$L$53:$L$55</c:f>
              <c:numCache/>
            </c:numRef>
          </c:yVal>
          <c:smooth val="0"/>
        </c:ser>
        <c:ser>
          <c:idx val="3"/>
          <c:order val="2"/>
          <c:tx>
            <c:strRef>
              <c:f>'Sample a'!$O$49</c:f>
              <c:strCache>
                <c:ptCount val="1"/>
                <c:pt idx="0">
                  <c:v>FUND (HApw)
n-1 (Paid Work) 
5.30E+09h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a'!$B$53:$B$55</c:f>
              <c:numCache/>
            </c:numRef>
          </c:xVal>
          <c:yVal>
            <c:numRef>
              <c:f>'Sample a'!$C$53:$C$55</c:f>
              <c:numCache/>
            </c:numRef>
          </c:yVal>
          <c:smooth val="0"/>
        </c:ser>
        <c:ser>
          <c:idx val="4"/>
          <c:order val="3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a'!$E$50:$E$51</c:f>
              <c:numCache/>
            </c:numRef>
          </c:xVal>
          <c:yVal>
            <c:numRef>
              <c:f>'Sample a'!$F$50:$F$51</c:f>
              <c:numCache/>
            </c:numRef>
          </c:yVal>
          <c:smooth val="0"/>
        </c:ser>
        <c:ser>
          <c:idx val="6"/>
          <c:order val="4"/>
          <c:tx>
            <c:strRef>
              <c:f>'Sample a'!$Q$49</c:f>
              <c:strCache>
                <c:ptCount val="1"/>
                <c:pt idx="0">
                  <c:v>FLOW (ETpw) 
n-1 (Paid Work) 
2.51E+11MJ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a'!$H$53:$H$55</c:f>
              <c:numCache/>
            </c:numRef>
          </c:xVal>
          <c:yVal>
            <c:numRef>
              <c:f>'Sample a'!$I$53:$I$55</c:f>
              <c:numCache/>
            </c:numRef>
          </c:yVal>
          <c:smooth val="0"/>
        </c:ser>
        <c:ser>
          <c:idx val="7"/>
          <c:order val="5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a'!$B$50:$B$51</c:f>
              <c:numCache/>
            </c:numRef>
          </c:xVal>
          <c:yVal>
            <c:numRef>
              <c:f>'Sample a'!$C$50:$C$51</c:f>
              <c:numCache/>
            </c:numRef>
          </c:yVal>
          <c:smooth val="0"/>
        </c:ser>
        <c:ser>
          <c:idx val="8"/>
          <c:order val="6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a'!$E$50:$E$51</c:f>
              <c:numCache/>
            </c:numRef>
          </c:xVal>
          <c:yVal>
            <c:numRef>
              <c:f>'Sample a'!$F$50:$F$51</c:f>
              <c:numCache/>
            </c:numRef>
          </c:yVal>
          <c:smooth val="0"/>
        </c:ser>
        <c:ser>
          <c:idx val="9"/>
          <c:order val="7"/>
          <c:tx>
            <c:strRef>
              <c:f>'Sample a'!$K$49</c:f>
              <c:strCache>
                <c:ptCount val="1"/>
                <c:pt idx="0">
                  <c:v>Flow Share
ETpw / TET 
= 42.74%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a'!$K$50:$K$51</c:f>
              <c:numCache/>
            </c:numRef>
          </c:xVal>
          <c:yVal>
            <c:numRef>
              <c:f>'Sample a'!$L$50:$L$51</c:f>
              <c:numCache/>
            </c:numRef>
          </c:yVal>
          <c:smooth val="0"/>
        </c:ser>
        <c:ser>
          <c:idx val="10"/>
          <c:order val="8"/>
          <c:tx>
            <c:strRef>
              <c:f>'Sample a'!$H$49</c:f>
              <c:strCache>
                <c:ptCount val="1"/>
                <c:pt idx="0">
                  <c:v>EMRpw
Flow/Fund n-1
ETpw / HApw 
= 47.26 MJ/h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a'!$H$50:$H$51</c:f>
              <c:numCache/>
            </c:numRef>
          </c:xVal>
          <c:yVal>
            <c:numRef>
              <c:f>'Sample a'!$I$50:$I$51</c:f>
              <c:numCache/>
            </c:numRef>
          </c:yVal>
          <c:smooth val="0"/>
        </c:ser>
        <c:ser>
          <c:idx val="11"/>
          <c:order val="9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a'!$B$50:$B$51</c:f>
              <c:numCache/>
            </c:numRef>
          </c:xVal>
          <c:yVal>
            <c:numRef>
              <c:f>'Sample a'!$C$50:$C$51</c:f>
              <c:numCache/>
            </c:numRef>
          </c:yVal>
          <c:smooth val="0"/>
        </c:ser>
        <c:ser>
          <c:idx val="12"/>
          <c:order val="10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a'!$E$53:$E$55</c:f>
              <c:numCache/>
            </c:numRef>
          </c:xVal>
          <c:yVal>
            <c:numRef>
              <c:f>'Sample a'!$F$53:$F$55</c:f>
              <c:numCache/>
            </c:numRef>
          </c:yVal>
          <c:smooth val="0"/>
        </c:ser>
        <c:ser>
          <c:idx val="15"/>
          <c:order val="11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a'!$B$53:$B$55</c:f>
              <c:numCache/>
            </c:numRef>
          </c:xVal>
          <c:yVal>
            <c:numRef>
              <c:f>'Sample a'!$C$53:$C$55</c:f>
              <c:numCache/>
            </c:numRef>
          </c:yVal>
          <c:smooth val="0"/>
        </c:ser>
        <c:axId val="44218986"/>
        <c:axId val="62426555"/>
      </c:scatterChart>
      <c:valAx>
        <c:axId val="44218986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2426555"/>
        <c:crosses val="autoZero"/>
        <c:crossBetween val="midCat"/>
        <c:dispUnits/>
      </c:valAx>
      <c:valAx>
        <c:axId val="62426555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218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of colonized land vs Yuan flow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4"/>
          <c:y val="0.172"/>
          <c:w val="0.648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b (ILA)'!$N$50</c:f>
              <c:strCache>
                <c:ptCount val="1"/>
                <c:pt idx="0">
                  <c:v>Total Farm Land 
4.70E-01Ha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(ILA)'!$E$54:$E$56</c:f>
              <c:numCache/>
            </c:numRef>
          </c:xVal>
          <c:yVal>
            <c:numRef>
              <c:f>'Sample b (ILA)'!$F$54:$F$56</c:f>
              <c:numCache/>
            </c:numRef>
          </c:yVal>
          <c:smooth val="0"/>
        </c:ser>
        <c:ser>
          <c:idx val="1"/>
          <c:order val="1"/>
          <c:tx>
            <c:strRef>
              <c:f>'Sample b (ILA)'!$Q$50</c:f>
              <c:strCache>
                <c:ptCount val="1"/>
                <c:pt idx="0">
                  <c:v>NDC Requirement (household expenditure) 
1.00E+04Yuan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(ILA)'!$K$54:$K$56</c:f>
              <c:numCache/>
            </c:numRef>
          </c:xVal>
          <c:yVal>
            <c:numRef>
              <c:f>'Sample b (ILA)'!$L$54:$L$56</c:f>
              <c:numCache/>
            </c:numRef>
          </c:yVal>
          <c:smooth val="0"/>
        </c:ser>
        <c:ser>
          <c:idx val="3"/>
          <c:order val="2"/>
          <c:tx>
            <c:strRef>
              <c:f>'Sample b (ILA)'!$O$50</c:f>
              <c:strCache>
                <c:ptCount val="1"/>
                <c:pt idx="0">
                  <c:v>Land in Cash Production 
3.30E-01Ha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(ILA)'!$B$54:$B$56</c:f>
              <c:numCache/>
            </c:numRef>
          </c:xVal>
          <c:yVal>
            <c:numRef>
              <c:f>'Sample b (ILA)'!$C$54:$C$56</c:f>
              <c:numCache/>
            </c:numRef>
          </c:yVal>
          <c:smooth val="0"/>
        </c:ser>
        <c:ser>
          <c:idx val="4"/>
          <c:order val="3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(ILA)'!$E$51:$E$52</c:f>
              <c:numCache/>
            </c:numRef>
          </c:xVal>
          <c:yVal>
            <c:numRef>
              <c:f>'Sample b (ILA)'!$F$51:$F$52</c:f>
              <c:numCache/>
            </c:numRef>
          </c:yVal>
          <c:smooth val="0"/>
        </c:ser>
        <c:ser>
          <c:idx val="6"/>
          <c:order val="4"/>
          <c:tx>
            <c:strRef>
              <c:f>'Sample b (ILA)'!$P$50</c:f>
              <c:strCache>
                <c:ptCount val="1"/>
                <c:pt idx="0">
                  <c:v>Land Generating Net NDC 
2.30E-01Ha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(ILA)'!$H$54:$H$56</c:f>
              <c:numCache/>
            </c:numRef>
          </c:xVal>
          <c:yVal>
            <c:numRef>
              <c:f>'Sample b (ILA)'!$I$54:$I$56</c:f>
              <c:numCache/>
            </c:numRef>
          </c:yVal>
          <c:smooth val="0"/>
        </c:ser>
        <c:ser>
          <c:idx val="7"/>
          <c:order val="5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(ILA)'!$B$51:$B$52</c:f>
              <c:numCache/>
            </c:numRef>
          </c:xVal>
          <c:yVal>
            <c:numRef>
              <c:f>'Sample b (ILA)'!$C$51:$C$52</c:f>
              <c:numCache/>
            </c:numRef>
          </c:yVal>
          <c:smooth val="0"/>
        </c:ser>
        <c:ser>
          <c:idx val="8"/>
          <c:order val="6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(ILA)'!$E$51:$E$52</c:f>
              <c:numCache/>
            </c:numRef>
          </c:xVal>
          <c:yVal>
            <c:numRef>
              <c:f>'Sample b (ILA)'!$F$51:$F$52</c:f>
              <c:numCache/>
            </c:numRef>
          </c:yVal>
          <c:smooth val="0"/>
        </c:ser>
        <c:ser>
          <c:idx val="9"/>
          <c:order val="7"/>
          <c:tx>
            <c:strRef>
              <c:f>'Sample b (ILA)'!$K$50</c:f>
              <c:strCache>
                <c:ptCount val="1"/>
                <c:pt idx="0">
                  <c:v>Return
NGNndc / NDCsup 
= 7391.3 Yuan/Ha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(ILA)'!$K$51:$K$52</c:f>
              <c:numCache/>
            </c:numRef>
          </c:xVal>
          <c:yVal>
            <c:numRef>
              <c:f>'Sample b (ILA)'!$L$51:$L$52</c:f>
              <c:numCache/>
            </c:numRef>
          </c:yVal>
          <c:smooth val="0"/>
        </c:ser>
        <c:ser>
          <c:idx val="10"/>
          <c:order val="8"/>
          <c:tx>
            <c:strRef>
              <c:f>'Sample b (ILA)'!$H$50</c:f>
              <c:strCache>
                <c:ptCount val="1"/>
                <c:pt idx="0">
                  <c:v>Land Use to pay for inputs and taxes
= 30.3% (0.1 Ha)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(ILA)'!$H$51:$H$52</c:f>
              <c:numCache/>
            </c:numRef>
          </c:xVal>
          <c:yVal>
            <c:numRef>
              <c:f>'Sample b (ILA)'!$I$51:$I$52</c:f>
              <c:numCache/>
            </c:numRef>
          </c:yVal>
          <c:smooth val="0"/>
        </c:ser>
        <c:ser>
          <c:idx val="11"/>
          <c:order val="9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(ILA)'!$B$51:$B$52</c:f>
              <c:numCache/>
            </c:numRef>
          </c:xVal>
          <c:yVal>
            <c:numRef>
              <c:f>'Sample b (ILA)'!$C$51:$C$52</c:f>
              <c:numCache/>
            </c:numRef>
          </c:yVal>
          <c:smooth val="0"/>
        </c:ser>
        <c:ser>
          <c:idx val="12"/>
          <c:order val="10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(ILA)'!$E$54:$E$56</c:f>
              <c:numCache/>
            </c:numRef>
          </c:xVal>
          <c:yVal>
            <c:numRef>
              <c:f>'Sample b (ILA)'!$F$54:$F$56</c:f>
              <c:numCache/>
            </c:numRef>
          </c:yVal>
          <c:smooth val="0"/>
        </c:ser>
        <c:ser>
          <c:idx val="15"/>
          <c:order val="11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(ILA)'!$B$54:$B$56</c:f>
              <c:numCache/>
            </c:numRef>
          </c:xVal>
          <c:yVal>
            <c:numRef>
              <c:f>'Sample b (ILA)'!$C$54:$C$56</c:f>
              <c:numCache/>
            </c:numRef>
          </c:yVal>
          <c:smooth val="0"/>
        </c:ser>
        <c:axId val="24968084"/>
        <c:axId val="23386165"/>
      </c:scatterChart>
      <c:valAx>
        <c:axId val="24968084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3386165"/>
        <c:crosses val="autoZero"/>
        <c:crossBetween val="midCat"/>
        <c:dispUnits/>
      </c:valAx>
      <c:valAx>
        <c:axId val="23386165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49680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66675</xdr:rowOff>
    </xdr:from>
    <xdr:to>
      <xdr:col>16</xdr:col>
      <xdr:colOff>628650</xdr:colOff>
      <xdr:row>29</xdr:row>
      <xdr:rowOff>76200</xdr:rowOff>
    </xdr:to>
    <xdr:graphicFrame>
      <xdr:nvGraphicFramePr>
        <xdr:cNvPr id="1" name="MUSIASEM Sample"/>
        <xdr:cNvGraphicFramePr/>
      </xdr:nvGraphicFramePr>
      <xdr:xfrm>
        <a:off x="4810125" y="228600"/>
        <a:ext cx="63150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66675</xdr:rowOff>
    </xdr:from>
    <xdr:to>
      <xdr:col>16</xdr:col>
      <xdr:colOff>628650</xdr:colOff>
      <xdr:row>29</xdr:row>
      <xdr:rowOff>76200</xdr:rowOff>
    </xdr:to>
    <xdr:graphicFrame>
      <xdr:nvGraphicFramePr>
        <xdr:cNvPr id="1" name="MUSIASEM Sample"/>
        <xdr:cNvGraphicFramePr/>
      </xdr:nvGraphicFramePr>
      <xdr:xfrm>
        <a:off x="5838825" y="228600"/>
        <a:ext cx="6343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00390625" style="32" customWidth="1"/>
    <col min="2" max="2" width="54.57421875" style="32" bestFit="1" customWidth="1"/>
    <col min="3" max="16384" width="9.140625" style="32" customWidth="1"/>
  </cols>
  <sheetData>
    <row r="1" ht="33" customHeight="1"/>
    <row r="2" ht="18">
      <c r="B2" s="33" t="s">
        <v>22</v>
      </c>
    </row>
    <row r="3" ht="18">
      <c r="B3" s="42" t="s">
        <v>45</v>
      </c>
    </row>
    <row r="4" ht="18">
      <c r="B4" s="34" t="s">
        <v>23</v>
      </c>
    </row>
    <row r="5" ht="18">
      <c r="B5" s="35" t="s">
        <v>24</v>
      </c>
    </row>
    <row r="7" ht="15">
      <c r="B7" s="36" t="s">
        <v>25</v>
      </c>
    </row>
    <row r="8" ht="15">
      <c r="B8" s="37" t="s">
        <v>27</v>
      </c>
    </row>
    <row r="9" ht="15">
      <c r="B9" s="37" t="s">
        <v>26</v>
      </c>
    </row>
    <row r="11" ht="12.75">
      <c r="B11" s="3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9"/>
  <sheetViews>
    <sheetView tabSelected="1" zoomScale="90" zoomScaleNormal="90" zoomScalePageLayoutView="0" workbookViewId="0" topLeftCell="A1">
      <selection activeCell="B14" sqref="B14:G38"/>
    </sheetView>
  </sheetViews>
  <sheetFormatPr defaultColWidth="9.140625" defaultRowHeight="12.75"/>
  <cols>
    <col min="1" max="1" width="0.9921875" style="0" customWidth="1"/>
    <col min="2" max="2" width="17.28125" style="0" customWidth="1"/>
    <col min="3" max="3" width="11.140625" style="0" customWidth="1"/>
    <col min="4" max="4" width="9.57421875" style="0" bestFit="1" customWidth="1"/>
    <col min="5" max="5" width="8.7109375" style="0" bestFit="1" customWidth="1"/>
    <col min="6" max="6" width="11.140625" style="0" customWidth="1"/>
    <col min="7" max="8" width="5.7109375" style="0" bestFit="1" customWidth="1"/>
    <col min="10" max="10" width="11.421875" style="0" customWidth="1"/>
    <col min="13" max="13" width="11.421875" style="0" customWidth="1"/>
    <col min="14" max="17" width="12.28125" style="0" customWidth="1"/>
    <col min="19" max="19" width="13.421875" style="0" bestFit="1" customWidth="1"/>
  </cols>
  <sheetData>
    <row r="2" spans="2:7" ht="12.75">
      <c r="B2" t="s">
        <v>2</v>
      </c>
      <c r="C2" t="s">
        <v>20</v>
      </c>
      <c r="D2" t="s">
        <v>1</v>
      </c>
      <c r="E2" t="s">
        <v>19</v>
      </c>
      <c r="F2" t="s">
        <v>18</v>
      </c>
      <c r="G2" t="s">
        <v>0</v>
      </c>
    </row>
    <row r="3" spans="2:6" ht="25.5" customHeight="1">
      <c r="B3" s="16" t="s">
        <v>4</v>
      </c>
      <c r="C3" s="16" t="s">
        <v>9</v>
      </c>
      <c r="D3" s="25">
        <v>45100000000</v>
      </c>
      <c r="E3" s="5"/>
      <c r="F3" s="5" t="s">
        <v>3</v>
      </c>
    </row>
    <row r="4" spans="2:7" ht="25.5" customHeight="1">
      <c r="B4" s="16" t="s">
        <v>5</v>
      </c>
      <c r="C4" s="16" t="s">
        <v>10</v>
      </c>
      <c r="D4" s="25">
        <v>5300000000</v>
      </c>
      <c r="E4" s="5"/>
      <c r="F4" s="5" t="s">
        <v>3</v>
      </c>
      <c r="G4" s="5">
        <v>1</v>
      </c>
    </row>
    <row r="5" spans="2:6" ht="25.5" customHeight="1">
      <c r="B5" s="16" t="s">
        <v>11</v>
      </c>
      <c r="C5" s="16" t="s">
        <v>7</v>
      </c>
      <c r="D5" s="25">
        <v>586100000000</v>
      </c>
      <c r="E5" s="5"/>
      <c r="F5" s="5" t="s">
        <v>6</v>
      </c>
    </row>
    <row r="6" spans="2:7" ht="25.5" customHeight="1">
      <c r="B6" s="16" t="s">
        <v>12</v>
      </c>
      <c r="C6" s="16" t="s">
        <v>8</v>
      </c>
      <c r="D6" s="25">
        <v>250500000000</v>
      </c>
      <c r="E6" s="5"/>
      <c r="F6" s="5" t="s">
        <v>6</v>
      </c>
      <c r="G6" s="5">
        <v>1</v>
      </c>
    </row>
    <row r="8" spans="2:8" ht="12.75">
      <c r="B8" s="26" t="s">
        <v>17</v>
      </c>
      <c r="C8" s="8"/>
      <c r="D8" s="8"/>
      <c r="E8" s="8"/>
      <c r="F8" s="6"/>
      <c r="G8" s="6"/>
      <c r="H8" s="9"/>
    </row>
    <row r="9" spans="2:8" ht="25.5">
      <c r="B9" s="16" t="s">
        <v>15</v>
      </c>
      <c r="C9" s="8"/>
      <c r="D9" s="8"/>
      <c r="E9" s="8"/>
      <c r="F9" s="6"/>
      <c r="G9" s="7"/>
      <c r="H9" s="9"/>
    </row>
    <row r="10" spans="2:7" ht="12.75">
      <c r="B10" s="16" t="s">
        <v>13</v>
      </c>
      <c r="C10" s="1"/>
      <c r="D10" s="1"/>
      <c r="F10" s="3"/>
      <c r="G10" s="3"/>
    </row>
    <row r="11" spans="2:7" ht="25.5">
      <c r="B11" s="16" t="s">
        <v>16</v>
      </c>
      <c r="C11" s="1"/>
      <c r="D11" s="1"/>
      <c r="E11" s="1"/>
      <c r="F11" s="1"/>
      <c r="G11" s="1"/>
    </row>
    <row r="12" spans="2:7" ht="12.75" customHeight="1">
      <c r="B12" s="16" t="s">
        <v>14</v>
      </c>
      <c r="C12" s="11"/>
      <c r="D12" s="3"/>
      <c r="E12" s="2"/>
      <c r="F12" s="3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48" t="s">
        <v>40</v>
      </c>
      <c r="C14" s="49"/>
      <c r="D14" s="49"/>
      <c r="E14" s="49"/>
      <c r="F14" s="49"/>
      <c r="G14" s="50"/>
    </row>
    <row r="15" spans="2:7" ht="12.75">
      <c r="B15" s="51"/>
      <c r="C15" s="52"/>
      <c r="D15" s="52"/>
      <c r="E15" s="52"/>
      <c r="F15" s="52"/>
      <c r="G15" s="53"/>
    </row>
    <row r="16" spans="2:7" ht="12.75">
      <c r="B16" s="51"/>
      <c r="C16" s="52"/>
      <c r="D16" s="52"/>
      <c r="E16" s="52"/>
      <c r="F16" s="52"/>
      <c r="G16" s="53"/>
    </row>
    <row r="17" spans="2:7" ht="12.75">
      <c r="B17" s="51"/>
      <c r="C17" s="52"/>
      <c r="D17" s="52"/>
      <c r="E17" s="52"/>
      <c r="F17" s="52"/>
      <c r="G17" s="53"/>
    </row>
    <row r="18" spans="2:7" ht="12.75">
      <c r="B18" s="51"/>
      <c r="C18" s="52"/>
      <c r="D18" s="52"/>
      <c r="E18" s="52"/>
      <c r="F18" s="52"/>
      <c r="G18" s="53"/>
    </row>
    <row r="19" spans="2:7" ht="12.75">
      <c r="B19" s="51"/>
      <c r="C19" s="52"/>
      <c r="D19" s="52"/>
      <c r="E19" s="52"/>
      <c r="F19" s="52"/>
      <c r="G19" s="53"/>
    </row>
    <row r="20" spans="2:7" ht="12.75">
      <c r="B20" s="51"/>
      <c r="C20" s="52"/>
      <c r="D20" s="52"/>
      <c r="E20" s="52"/>
      <c r="F20" s="52"/>
      <c r="G20" s="53"/>
    </row>
    <row r="21" spans="2:7" ht="12.75">
      <c r="B21" s="51"/>
      <c r="C21" s="52"/>
      <c r="D21" s="52"/>
      <c r="E21" s="52"/>
      <c r="F21" s="52"/>
      <c r="G21" s="53"/>
    </row>
    <row r="22" spans="2:7" ht="12.75">
      <c r="B22" s="51"/>
      <c r="C22" s="52"/>
      <c r="D22" s="52"/>
      <c r="E22" s="52"/>
      <c r="F22" s="52"/>
      <c r="G22" s="53"/>
    </row>
    <row r="23" spans="2:7" ht="12.75">
      <c r="B23" s="51"/>
      <c r="C23" s="52"/>
      <c r="D23" s="52"/>
      <c r="E23" s="52"/>
      <c r="F23" s="52"/>
      <c r="G23" s="53"/>
    </row>
    <row r="24" spans="2:7" ht="12.75">
      <c r="B24" s="51"/>
      <c r="C24" s="52"/>
      <c r="D24" s="52"/>
      <c r="E24" s="52"/>
      <c r="F24" s="52"/>
      <c r="G24" s="53"/>
    </row>
    <row r="25" spans="2:7" ht="12.75">
      <c r="B25" s="51"/>
      <c r="C25" s="52"/>
      <c r="D25" s="52"/>
      <c r="E25" s="52"/>
      <c r="F25" s="52"/>
      <c r="G25" s="53"/>
    </row>
    <row r="26" spans="2:7" ht="12.75">
      <c r="B26" s="51"/>
      <c r="C26" s="52"/>
      <c r="D26" s="52"/>
      <c r="E26" s="52"/>
      <c r="F26" s="52"/>
      <c r="G26" s="53"/>
    </row>
    <row r="27" spans="2:7" ht="12.75">
      <c r="B27" s="51"/>
      <c r="C27" s="52"/>
      <c r="D27" s="52"/>
      <c r="E27" s="52"/>
      <c r="F27" s="52"/>
      <c r="G27" s="53"/>
    </row>
    <row r="28" spans="2:7" ht="12.75">
      <c r="B28" s="51"/>
      <c r="C28" s="52"/>
      <c r="D28" s="52"/>
      <c r="E28" s="52"/>
      <c r="F28" s="52"/>
      <c r="G28" s="53"/>
    </row>
    <row r="29" spans="2:7" ht="12.75">
      <c r="B29" s="51"/>
      <c r="C29" s="52"/>
      <c r="D29" s="52"/>
      <c r="E29" s="52"/>
      <c r="F29" s="52"/>
      <c r="G29" s="53"/>
    </row>
    <row r="30" spans="2:7" ht="12.75">
      <c r="B30" s="51"/>
      <c r="C30" s="52"/>
      <c r="D30" s="52"/>
      <c r="E30" s="52"/>
      <c r="F30" s="52"/>
      <c r="G30" s="53"/>
    </row>
    <row r="31" spans="2:7" ht="12.75">
      <c r="B31" s="51"/>
      <c r="C31" s="52"/>
      <c r="D31" s="52"/>
      <c r="E31" s="52"/>
      <c r="F31" s="52"/>
      <c r="G31" s="53"/>
    </row>
    <row r="32" spans="2:7" ht="12.75">
      <c r="B32" s="51"/>
      <c r="C32" s="52"/>
      <c r="D32" s="52"/>
      <c r="E32" s="52"/>
      <c r="F32" s="52"/>
      <c r="G32" s="53"/>
    </row>
    <row r="33" spans="2:7" ht="12.75">
      <c r="B33" s="51"/>
      <c r="C33" s="52"/>
      <c r="D33" s="52"/>
      <c r="E33" s="52"/>
      <c r="F33" s="52"/>
      <c r="G33" s="53"/>
    </row>
    <row r="34" spans="2:7" ht="12.75">
      <c r="B34" s="51"/>
      <c r="C34" s="52"/>
      <c r="D34" s="52"/>
      <c r="E34" s="52"/>
      <c r="F34" s="52"/>
      <c r="G34" s="53"/>
    </row>
    <row r="35" spans="2:7" ht="12.75">
      <c r="B35" s="51"/>
      <c r="C35" s="52"/>
      <c r="D35" s="52"/>
      <c r="E35" s="52"/>
      <c r="F35" s="52"/>
      <c r="G35" s="53"/>
    </row>
    <row r="36" spans="2:7" ht="12.75">
      <c r="B36" s="51"/>
      <c r="C36" s="52"/>
      <c r="D36" s="52"/>
      <c r="E36" s="52"/>
      <c r="F36" s="52"/>
      <c r="G36" s="53"/>
    </row>
    <row r="37" spans="2:7" ht="12.75">
      <c r="B37" s="51"/>
      <c r="C37" s="52"/>
      <c r="D37" s="52"/>
      <c r="E37" s="52"/>
      <c r="F37" s="52"/>
      <c r="G37" s="53"/>
    </row>
    <row r="38" spans="2:7" ht="12.75">
      <c r="B38" s="54"/>
      <c r="C38" s="55"/>
      <c r="D38" s="55"/>
      <c r="E38" s="55"/>
      <c r="F38" s="55"/>
      <c r="G38" s="56"/>
    </row>
    <row r="39" spans="2:5" ht="12.75">
      <c r="B39" s="27"/>
      <c r="C39" s="28"/>
      <c r="D39" s="27"/>
      <c r="E39" s="10"/>
    </row>
    <row r="40" spans="2:5" ht="12.75">
      <c r="B40" s="27"/>
      <c r="C40" s="28"/>
      <c r="D40" s="27"/>
      <c r="E40" s="10"/>
    </row>
    <row r="41" spans="2:5" ht="12.75">
      <c r="B41" s="27"/>
      <c r="C41" s="28"/>
      <c r="D41" s="27"/>
      <c r="E41" s="10"/>
    </row>
    <row r="42" spans="2:5" ht="12.75">
      <c r="B42" s="27"/>
      <c r="C42" s="28"/>
      <c r="D42" s="27"/>
      <c r="E42" s="10"/>
    </row>
    <row r="43" spans="2:5" ht="12.75">
      <c r="B43" s="27"/>
      <c r="C43" s="28"/>
      <c r="D43" s="27"/>
      <c r="E43" s="10"/>
    </row>
    <row r="44" spans="2:5" ht="12.75">
      <c r="B44" s="10"/>
      <c r="C44" s="10"/>
      <c r="D44" s="10"/>
      <c r="E44" s="10"/>
    </row>
    <row r="45" spans="2:8" ht="12.75">
      <c r="B45" s="10"/>
      <c r="C45" s="10"/>
      <c r="D45" s="10"/>
      <c r="E45" s="10"/>
      <c r="H45" s="4"/>
    </row>
    <row r="46" spans="2:5" ht="12.75">
      <c r="B46" s="10"/>
      <c r="C46" s="10"/>
      <c r="D46" s="10"/>
      <c r="E46" s="10"/>
    </row>
    <row r="47" spans="2:5" ht="12.75">
      <c r="B47" s="10"/>
      <c r="C47" s="10"/>
      <c r="D47" s="10"/>
      <c r="E47" s="10"/>
    </row>
    <row r="48" spans="2:6" ht="12.75">
      <c r="B48" s="15" t="s">
        <v>21</v>
      </c>
      <c r="C48" s="12"/>
      <c r="E48" s="13"/>
      <c r="F48" s="3"/>
    </row>
    <row r="49" spans="2:19" ht="63.75">
      <c r="B49" s="46" t="str">
        <f>B12&amp;"
"&amp;C4&amp;" / "&amp;C3&amp;" 
= "&amp;B57&amp;"%"</f>
        <v>Fund Share
HApw / THA 
= 11.75%</v>
      </c>
      <c r="C49" s="47"/>
      <c r="D49" s="17"/>
      <c r="E49" s="46" t="str">
        <f>B9&amp;"
"&amp;C5&amp;" / "&amp;C3&amp;" 
= "&amp;E57&amp;" "&amp;E5&amp;F5&amp;"/"&amp;E3&amp;F3</f>
        <v>EMRsa
Flow/Fund n
TET / THA 
= 13 MJ/h</v>
      </c>
      <c r="F49" s="47"/>
      <c r="G49" s="17"/>
      <c r="H49" s="46" t="str">
        <f>B11&amp;"
"&amp;C6&amp;" / "&amp;C4&amp;" 
= "&amp;H57&amp;" "&amp;E6&amp;F6&amp;"/"&amp;E4&amp;F4</f>
        <v>EMRpw
Flow/Fund n-1
ETpw / HApw 
= 47.26 MJ/h</v>
      </c>
      <c r="I49" s="47"/>
      <c r="J49" s="17"/>
      <c r="K49" s="46" t="str">
        <f>B10&amp;"
"&amp;C6&amp;" / "&amp;C5&amp;" 
= "&amp;K57&amp;"%"</f>
        <v>Flow Share
ETpw / TET 
= 42.74%</v>
      </c>
      <c r="L49" s="47"/>
      <c r="M49" s="17"/>
      <c r="N49" s="20" t="str">
        <f>B3&amp;" 
"&amp;E3&amp;TEXT(D3,"0.00E+00")&amp;F3</f>
        <v>FUND (THA)
n (Scotland) 
4.51E+10h</v>
      </c>
      <c r="O49" s="18" t="str">
        <f>B4&amp;" 
"&amp;E4&amp;TEXT(D4,"0.00E+00")&amp;F4</f>
        <v>FUND (HApw)
n-1 (Paid Work) 
5.30E+09h</v>
      </c>
      <c r="P49" s="20" t="str">
        <f>B5&amp;" 
"&amp;E5&amp;TEXT(D5,"0.00E+00")&amp;F5</f>
        <v>FLOW (TET)
n (Scotland) 
5.86E+11MJ</v>
      </c>
      <c r="Q49" s="20" t="str">
        <f>B6&amp;" 
"&amp;E6&amp;TEXT(D6,"0.00E+00")&amp;F6</f>
        <v>FLOW (ETpw) 
n-1 (Paid Work) 
2.51E+11MJ</v>
      </c>
      <c r="R49" s="29"/>
      <c r="S49" s="17" t="s">
        <v>0</v>
      </c>
    </row>
    <row r="50" spans="2:19" ht="12.75">
      <c r="B50" s="14">
        <f>D4*$S$51*-1</f>
        <v>-11.751662971175165</v>
      </c>
      <c r="C50" s="14">
        <f>D3*$S$50</f>
        <v>99.99999999999999</v>
      </c>
      <c r="D50" s="14"/>
      <c r="E50" s="14">
        <f>D5*$S$52</f>
        <v>100</v>
      </c>
      <c r="F50" s="14">
        <f>D3*$S$50</f>
        <v>99.99999999999999</v>
      </c>
      <c r="G50" s="14"/>
      <c r="H50" s="14">
        <f>D4*$S$51*-1</f>
        <v>-11.751662971175165</v>
      </c>
      <c r="I50" s="14">
        <f>D6*$S$53*-1</f>
        <v>-42.74014673263948</v>
      </c>
      <c r="J50" s="14"/>
      <c r="K50" s="14">
        <f>D5*$S$52</f>
        <v>100</v>
      </c>
      <c r="L50" s="14">
        <f>D6*$S$53*-1</f>
        <v>-42.74014673263948</v>
      </c>
      <c r="M50" s="17"/>
      <c r="N50" s="17"/>
      <c r="O50" s="17"/>
      <c r="P50" s="17"/>
      <c r="Q50" s="17"/>
      <c r="R50" s="29"/>
      <c r="S50" s="44">
        <f>100/D3</f>
        <v>2.2172949002217293E-09</v>
      </c>
    </row>
    <row r="51" spans="2:19" ht="12.75">
      <c r="B51" s="14">
        <v>0</v>
      </c>
      <c r="C51" s="14">
        <v>0</v>
      </c>
      <c r="D51" s="14"/>
      <c r="E51" s="14">
        <v>0</v>
      </c>
      <c r="F51" s="14">
        <v>0</v>
      </c>
      <c r="G51" s="14"/>
      <c r="H51" s="14">
        <v>0</v>
      </c>
      <c r="I51" s="14">
        <v>0</v>
      </c>
      <c r="J51" s="14"/>
      <c r="K51" s="14">
        <v>0</v>
      </c>
      <c r="L51" s="14">
        <v>0</v>
      </c>
      <c r="M51" s="17"/>
      <c r="N51" s="17"/>
      <c r="O51" s="17"/>
      <c r="P51" s="17"/>
      <c r="Q51" s="17"/>
      <c r="R51" s="29"/>
      <c r="S51" s="44">
        <f>S50*G4</f>
        <v>2.2172949002217293E-09</v>
      </c>
    </row>
    <row r="52" spans="2:1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7"/>
      <c r="Q52" s="17"/>
      <c r="R52" s="29"/>
      <c r="S52" s="44">
        <f>100/D5</f>
        <v>1.7061934823408975E-10</v>
      </c>
    </row>
    <row r="53" spans="2:19" ht="12.75">
      <c r="B53" s="14">
        <f>D4*$S$51*-1</f>
        <v>-11.751662971175165</v>
      </c>
      <c r="C53" s="14">
        <v>0</v>
      </c>
      <c r="D53" s="14"/>
      <c r="E53" s="14">
        <v>0</v>
      </c>
      <c r="F53" s="14">
        <f>D3*$S$50</f>
        <v>99.99999999999999</v>
      </c>
      <c r="G53" s="14"/>
      <c r="H53" s="14">
        <v>0</v>
      </c>
      <c r="I53" s="14">
        <f>D6*$S$53*-1</f>
        <v>-42.74014673263948</v>
      </c>
      <c r="J53" s="14"/>
      <c r="K53" s="14">
        <f>D5*$S$52</f>
        <v>100</v>
      </c>
      <c r="L53" s="14">
        <v>0</v>
      </c>
      <c r="M53" s="17"/>
      <c r="N53" s="17"/>
      <c r="O53" s="17"/>
      <c r="P53" s="17"/>
      <c r="Q53" s="17"/>
      <c r="R53" s="29"/>
      <c r="S53" s="44">
        <f>S52*G6</f>
        <v>1.7061934823408975E-10</v>
      </c>
    </row>
    <row r="54" spans="2:19" ht="12.75">
      <c r="B54" s="14">
        <f>D4*$S$51*-1</f>
        <v>-11.751662971175165</v>
      </c>
      <c r="C54" s="14">
        <f>D3*$S$50</f>
        <v>99.99999999999999</v>
      </c>
      <c r="D54" s="14"/>
      <c r="E54" s="14">
        <f>D5*$S$52</f>
        <v>100</v>
      </c>
      <c r="F54" s="14">
        <f>D3*$S$50</f>
        <v>99.99999999999999</v>
      </c>
      <c r="G54" s="14"/>
      <c r="H54" s="14">
        <f>D4*$S$51*-1</f>
        <v>-11.751662971175165</v>
      </c>
      <c r="I54" s="14">
        <f>D6*$S$53*-1</f>
        <v>-42.74014673263948</v>
      </c>
      <c r="J54" s="14"/>
      <c r="K54" s="14">
        <f>D5*$S$52</f>
        <v>100</v>
      </c>
      <c r="L54" s="14">
        <f>D6*$S$53*-1</f>
        <v>-42.74014673263948</v>
      </c>
      <c r="M54" s="17"/>
      <c r="N54" s="17"/>
      <c r="O54" s="17"/>
      <c r="P54" s="17"/>
      <c r="Q54" s="17"/>
      <c r="R54" s="29"/>
      <c r="S54" s="29"/>
    </row>
    <row r="55" spans="2:19" ht="12.75">
      <c r="B55" s="14">
        <v>0</v>
      </c>
      <c r="C55" s="14">
        <f>D3*$S$50</f>
        <v>99.99999999999999</v>
      </c>
      <c r="D55" s="14"/>
      <c r="E55" s="14">
        <f>D5*$S$52</f>
        <v>100</v>
      </c>
      <c r="F55" s="14">
        <v>0</v>
      </c>
      <c r="G55" s="14"/>
      <c r="H55" s="14">
        <f>D4*$S$51*-1</f>
        <v>-11.751662971175165</v>
      </c>
      <c r="I55" s="14">
        <v>0</v>
      </c>
      <c r="J55" s="14"/>
      <c r="K55" s="14">
        <v>0</v>
      </c>
      <c r="L55" s="14">
        <f>D6*$S$53*-1</f>
        <v>-42.74014673263948</v>
      </c>
      <c r="M55" s="17"/>
      <c r="N55" s="17"/>
      <c r="O55" s="17"/>
      <c r="P55" s="17"/>
      <c r="Q55" s="17"/>
      <c r="R55" s="29"/>
      <c r="S55" s="29"/>
    </row>
    <row r="56" spans="2:19" ht="12.75">
      <c r="B56" s="21"/>
      <c r="C56" s="21"/>
      <c r="D56" s="21"/>
      <c r="E56" s="2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9"/>
      <c r="S56" s="29"/>
    </row>
    <row r="57" spans="2:19" ht="12.75">
      <c r="B57" s="23">
        <f>ROUND((D4/D3)*100,2)</f>
        <v>11.75</v>
      </c>
      <c r="C57" s="21"/>
      <c r="D57" s="21"/>
      <c r="E57" s="22">
        <f>ROUND(D5/D3,2)</f>
        <v>13</v>
      </c>
      <c r="F57" s="17"/>
      <c r="G57" s="17"/>
      <c r="H57" s="19">
        <f>ROUND(D6/D4,2)</f>
        <v>47.26</v>
      </c>
      <c r="I57" s="17"/>
      <c r="J57" s="17"/>
      <c r="K57" s="24">
        <f>ROUND((D6/D5)*100,2)</f>
        <v>42.74</v>
      </c>
      <c r="L57" s="17"/>
      <c r="M57" s="17"/>
      <c r="N57" s="17"/>
      <c r="O57" s="17"/>
      <c r="P57" s="17"/>
      <c r="Q57" s="17"/>
      <c r="R57" s="29"/>
      <c r="S57" s="29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</sheetData>
  <sheetProtection/>
  <mergeCells count="5">
    <mergeCell ref="B49:C49"/>
    <mergeCell ref="E49:F49"/>
    <mergeCell ref="H49:I49"/>
    <mergeCell ref="K49:L49"/>
    <mergeCell ref="B14:G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0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0.9921875" style="0" customWidth="1"/>
    <col min="2" max="2" width="25.140625" style="0" customWidth="1"/>
    <col min="3" max="3" width="11.140625" style="0" customWidth="1"/>
    <col min="4" max="4" width="9.57421875" style="0" bestFit="1" customWidth="1"/>
    <col min="5" max="5" width="8.7109375" style="0" bestFit="1" customWidth="1"/>
    <col min="6" max="6" width="11.140625" style="0" customWidth="1"/>
    <col min="7" max="7" width="8.8515625" style="0" bestFit="1" customWidth="1"/>
    <col min="8" max="8" width="10.140625" style="0" customWidth="1"/>
    <col min="10" max="10" width="11.421875" style="0" customWidth="1"/>
    <col min="11" max="11" width="9.57421875" style="0" bestFit="1" customWidth="1"/>
    <col min="13" max="13" width="11.421875" style="0" customWidth="1"/>
    <col min="14" max="17" width="12.28125" style="0" customWidth="1"/>
    <col min="19" max="19" width="12.57421875" style="0" bestFit="1" customWidth="1"/>
  </cols>
  <sheetData>
    <row r="2" spans="2:6" ht="12.75">
      <c r="B2" t="s">
        <v>2</v>
      </c>
      <c r="C2" t="s">
        <v>20</v>
      </c>
      <c r="D2" t="s">
        <v>1</v>
      </c>
      <c r="E2" t="s">
        <v>19</v>
      </c>
      <c r="F2" t="s">
        <v>18</v>
      </c>
    </row>
    <row r="3" spans="2:6" ht="25.5" customHeight="1">
      <c r="B3" s="16" t="s">
        <v>28</v>
      </c>
      <c r="C3" s="16" t="s">
        <v>29</v>
      </c>
      <c r="D3" s="25">
        <v>0.47</v>
      </c>
      <c r="E3" s="5"/>
      <c r="F3" s="5" t="s">
        <v>32</v>
      </c>
    </row>
    <row r="4" spans="2:7" ht="25.5" customHeight="1">
      <c r="B4" s="16" t="s">
        <v>30</v>
      </c>
      <c r="C4" s="16" t="s">
        <v>31</v>
      </c>
      <c r="D4" s="25">
        <v>0.33</v>
      </c>
      <c r="E4" s="5"/>
      <c r="F4" s="5" t="s">
        <v>32</v>
      </c>
      <c r="G4" s="9"/>
    </row>
    <row r="5" spans="2:7" ht="25.5" customHeight="1">
      <c r="B5" s="16" t="s">
        <v>33</v>
      </c>
      <c r="C5" s="16" t="s">
        <v>34</v>
      </c>
      <c r="D5" s="25">
        <v>0.23</v>
      </c>
      <c r="E5" s="5"/>
      <c r="F5" s="5" t="s">
        <v>32</v>
      </c>
      <c r="G5" s="9"/>
    </row>
    <row r="6" spans="2:7" ht="25.5" customHeight="1">
      <c r="B6" s="16" t="s">
        <v>35</v>
      </c>
      <c r="C6" s="16" t="s">
        <v>36</v>
      </c>
      <c r="D6" s="25">
        <v>10000</v>
      </c>
      <c r="E6" s="5"/>
      <c r="F6" s="5" t="s">
        <v>37</v>
      </c>
      <c r="G6" s="9"/>
    </row>
    <row r="7" spans="2:7" ht="25.5" customHeight="1">
      <c r="B7" s="26"/>
      <c r="C7" s="16" t="s">
        <v>44</v>
      </c>
      <c r="D7" s="25">
        <v>1700</v>
      </c>
      <c r="E7" s="5"/>
      <c r="F7" s="5" t="s">
        <v>37</v>
      </c>
      <c r="G7" s="9"/>
    </row>
    <row r="9" spans="2:8" ht="12.75">
      <c r="B9" s="26" t="s">
        <v>17</v>
      </c>
      <c r="C9" s="8"/>
      <c r="D9" s="8"/>
      <c r="E9" s="8"/>
      <c r="F9" s="6"/>
      <c r="G9" s="6"/>
      <c r="H9" s="9"/>
    </row>
    <row r="10" spans="2:8" ht="25.5">
      <c r="B10" s="16" t="s">
        <v>39</v>
      </c>
      <c r="C10" s="8"/>
      <c r="D10" s="8"/>
      <c r="E10" s="8"/>
      <c r="F10" s="6"/>
      <c r="G10" s="7"/>
      <c r="H10" s="9"/>
    </row>
    <row r="11" spans="2:7" ht="12.75">
      <c r="B11" s="16" t="s">
        <v>42</v>
      </c>
      <c r="C11" s="1"/>
      <c r="D11" s="1"/>
      <c r="F11" s="3"/>
      <c r="G11" s="3"/>
    </row>
    <row r="12" spans="2:7" ht="25.5">
      <c r="B12" s="16" t="s">
        <v>43</v>
      </c>
      <c r="C12" s="1"/>
      <c r="D12" s="1"/>
      <c r="E12" s="1"/>
      <c r="F12" s="1"/>
      <c r="G12" s="1"/>
    </row>
    <row r="13" spans="2:7" ht="25.5">
      <c r="B13" s="16" t="s">
        <v>41</v>
      </c>
      <c r="C13" s="11"/>
      <c r="D13" s="3"/>
      <c r="E13" s="2"/>
      <c r="F13" s="3"/>
      <c r="G13" s="1"/>
    </row>
    <row r="14" spans="2:7" ht="12.75">
      <c r="B14" s="1"/>
      <c r="C14" s="1"/>
      <c r="D14" s="1"/>
      <c r="E14" s="1"/>
      <c r="F14" s="1"/>
      <c r="G14" s="1"/>
    </row>
    <row r="15" spans="2:7" ht="12.75" customHeight="1">
      <c r="B15" s="48" t="s">
        <v>46</v>
      </c>
      <c r="C15" s="49"/>
      <c r="D15" s="49"/>
      <c r="E15" s="49"/>
      <c r="F15" s="49"/>
      <c r="G15" s="50"/>
    </row>
    <row r="16" spans="2:7" ht="12.75">
      <c r="B16" s="51"/>
      <c r="C16" s="52"/>
      <c r="D16" s="52"/>
      <c r="E16" s="52"/>
      <c r="F16" s="52"/>
      <c r="G16" s="53"/>
    </row>
    <row r="17" spans="2:7" ht="12.75">
      <c r="B17" s="51"/>
      <c r="C17" s="52"/>
      <c r="D17" s="52"/>
      <c r="E17" s="52"/>
      <c r="F17" s="52"/>
      <c r="G17" s="53"/>
    </row>
    <row r="18" spans="2:7" ht="12.75">
      <c r="B18" s="51"/>
      <c r="C18" s="52"/>
      <c r="D18" s="52"/>
      <c r="E18" s="52"/>
      <c r="F18" s="52"/>
      <c r="G18" s="53"/>
    </row>
    <row r="19" spans="2:7" ht="12.75">
      <c r="B19" s="51"/>
      <c r="C19" s="52"/>
      <c r="D19" s="52"/>
      <c r="E19" s="52"/>
      <c r="F19" s="52"/>
      <c r="G19" s="53"/>
    </row>
    <row r="20" spans="2:7" ht="12.75">
      <c r="B20" s="51"/>
      <c r="C20" s="52"/>
      <c r="D20" s="52"/>
      <c r="E20" s="52"/>
      <c r="F20" s="52"/>
      <c r="G20" s="53"/>
    </row>
    <row r="21" spans="2:7" ht="12.75">
      <c r="B21" s="51"/>
      <c r="C21" s="52"/>
      <c r="D21" s="52"/>
      <c r="E21" s="52"/>
      <c r="F21" s="52"/>
      <c r="G21" s="53"/>
    </row>
    <row r="22" spans="2:7" ht="12.75">
      <c r="B22" s="51"/>
      <c r="C22" s="52"/>
      <c r="D22" s="52"/>
      <c r="E22" s="52"/>
      <c r="F22" s="52"/>
      <c r="G22" s="53"/>
    </row>
    <row r="23" spans="2:7" ht="12.75">
      <c r="B23" s="51"/>
      <c r="C23" s="52"/>
      <c r="D23" s="52"/>
      <c r="E23" s="52"/>
      <c r="F23" s="52"/>
      <c r="G23" s="53"/>
    </row>
    <row r="24" spans="2:7" ht="12.75">
      <c r="B24" s="51"/>
      <c r="C24" s="52"/>
      <c r="D24" s="52"/>
      <c r="E24" s="52"/>
      <c r="F24" s="52"/>
      <c r="G24" s="53"/>
    </row>
    <row r="25" spans="2:7" ht="12.75">
      <c r="B25" s="51"/>
      <c r="C25" s="52"/>
      <c r="D25" s="52"/>
      <c r="E25" s="52"/>
      <c r="F25" s="52"/>
      <c r="G25" s="53"/>
    </row>
    <row r="26" spans="2:7" ht="12.75">
      <c r="B26" s="51"/>
      <c r="C26" s="52"/>
      <c r="D26" s="52"/>
      <c r="E26" s="52"/>
      <c r="F26" s="52"/>
      <c r="G26" s="53"/>
    </row>
    <row r="27" spans="2:7" ht="12.75">
      <c r="B27" s="51"/>
      <c r="C27" s="52"/>
      <c r="D27" s="52"/>
      <c r="E27" s="52"/>
      <c r="F27" s="52"/>
      <c r="G27" s="53"/>
    </row>
    <row r="28" spans="2:7" ht="12.75">
      <c r="B28" s="51"/>
      <c r="C28" s="52"/>
      <c r="D28" s="52"/>
      <c r="E28" s="52"/>
      <c r="F28" s="52"/>
      <c r="G28" s="53"/>
    </row>
    <row r="29" spans="2:7" ht="12.75">
      <c r="B29" s="51"/>
      <c r="C29" s="52"/>
      <c r="D29" s="52"/>
      <c r="E29" s="52"/>
      <c r="F29" s="52"/>
      <c r="G29" s="53"/>
    </row>
    <row r="30" spans="2:7" ht="12.75">
      <c r="B30" s="51"/>
      <c r="C30" s="52"/>
      <c r="D30" s="52"/>
      <c r="E30" s="52"/>
      <c r="F30" s="52"/>
      <c r="G30" s="53"/>
    </row>
    <row r="31" spans="2:7" ht="12.75">
      <c r="B31" s="51"/>
      <c r="C31" s="52"/>
      <c r="D31" s="52"/>
      <c r="E31" s="52"/>
      <c r="F31" s="52"/>
      <c r="G31" s="53"/>
    </row>
    <row r="32" spans="2:13" ht="12.75">
      <c r="B32" s="51"/>
      <c r="C32" s="52"/>
      <c r="D32" s="52"/>
      <c r="E32" s="52"/>
      <c r="F32" s="52"/>
      <c r="G32" s="53"/>
      <c r="I32" s="38"/>
      <c r="J32" s="38"/>
      <c r="K32" s="39"/>
      <c r="L32" s="8"/>
      <c r="M32" s="8"/>
    </row>
    <row r="33" spans="2:13" ht="12.75">
      <c r="B33" s="51"/>
      <c r="C33" s="52"/>
      <c r="D33" s="52"/>
      <c r="E33" s="52"/>
      <c r="F33" s="52"/>
      <c r="G33" s="53"/>
      <c r="I33" s="38"/>
      <c r="J33" s="38"/>
      <c r="K33" s="39"/>
      <c r="L33" s="8"/>
      <c r="M33" s="8"/>
    </row>
    <row r="34" spans="2:7" ht="12.75">
      <c r="B34" s="51"/>
      <c r="C34" s="52"/>
      <c r="D34" s="52"/>
      <c r="E34" s="52"/>
      <c r="F34" s="52"/>
      <c r="G34" s="53"/>
    </row>
    <row r="35" spans="2:7" ht="12.75">
      <c r="B35" s="51"/>
      <c r="C35" s="52"/>
      <c r="D35" s="52"/>
      <c r="E35" s="52"/>
      <c r="F35" s="52"/>
      <c r="G35" s="53"/>
    </row>
    <row r="36" spans="2:7" ht="12.75">
      <c r="B36" s="51"/>
      <c r="C36" s="52"/>
      <c r="D36" s="52"/>
      <c r="E36" s="52"/>
      <c r="F36" s="52"/>
      <c r="G36" s="53"/>
    </row>
    <row r="37" spans="2:7" ht="12.75">
      <c r="B37" s="51"/>
      <c r="C37" s="52"/>
      <c r="D37" s="52"/>
      <c r="E37" s="52"/>
      <c r="F37" s="52"/>
      <c r="G37" s="53"/>
    </row>
    <row r="38" spans="2:7" ht="12.75">
      <c r="B38" s="51"/>
      <c r="C38" s="52"/>
      <c r="D38" s="52"/>
      <c r="E38" s="52"/>
      <c r="F38" s="52"/>
      <c r="G38" s="53"/>
    </row>
    <row r="39" spans="2:7" ht="12.75">
      <c r="B39" s="54"/>
      <c r="C39" s="55"/>
      <c r="D39" s="55"/>
      <c r="E39" s="55"/>
      <c r="F39" s="55"/>
      <c r="G39" s="56"/>
    </row>
    <row r="40" spans="2:5" ht="12.75">
      <c r="B40" s="27"/>
      <c r="C40" s="28"/>
      <c r="D40" s="27"/>
      <c r="E40" s="10"/>
    </row>
    <row r="41" spans="2:5" ht="12.75">
      <c r="B41" s="27"/>
      <c r="C41" s="28"/>
      <c r="D41" s="27"/>
      <c r="E41" s="10"/>
    </row>
    <row r="42" spans="2:5" ht="12.75">
      <c r="B42" s="27"/>
      <c r="C42" s="28"/>
      <c r="D42" s="27"/>
      <c r="E42" s="10"/>
    </row>
    <row r="43" spans="2:5" ht="12.75">
      <c r="B43" s="27"/>
      <c r="C43" s="28"/>
      <c r="D43" s="27"/>
      <c r="E43" s="10"/>
    </row>
    <row r="44" spans="2:5" ht="12.75">
      <c r="B44" s="27"/>
      <c r="C44" s="28"/>
      <c r="D44" s="27"/>
      <c r="E44" s="10"/>
    </row>
    <row r="45" spans="2:5" ht="12.75">
      <c r="B45" s="10"/>
      <c r="C45" s="10"/>
      <c r="D45" s="10"/>
      <c r="E45" s="10"/>
    </row>
    <row r="46" spans="2:8" ht="12.75">
      <c r="B46" s="10"/>
      <c r="C46" s="10"/>
      <c r="D46" s="10"/>
      <c r="E46" s="10"/>
      <c r="H46" s="4"/>
    </row>
    <row r="47" spans="2:5" ht="12.75">
      <c r="B47" s="10"/>
      <c r="C47" s="10"/>
      <c r="D47" s="10"/>
      <c r="E47" s="10"/>
    </row>
    <row r="48" spans="2:5" ht="12.75">
      <c r="B48" s="10"/>
      <c r="C48" s="10"/>
      <c r="D48" s="10"/>
      <c r="E48" s="10"/>
    </row>
    <row r="49" spans="2:6" ht="12.75">
      <c r="B49" s="15" t="s">
        <v>21</v>
      </c>
      <c r="C49" s="12"/>
      <c r="E49" s="13"/>
      <c r="F49" s="3"/>
    </row>
    <row r="50" spans="2:19" ht="76.5">
      <c r="B50" s="46" t="str">
        <f>B13&amp;"
= "&amp;B58&amp;"% ("&amp;B59&amp;" "&amp;F4&amp;")"</f>
        <v>Overhead relating to competing land uses
= 29.79% (0.14 Ha)</v>
      </c>
      <c r="C50" s="47"/>
      <c r="D50" s="17"/>
      <c r="E50" s="46" t="str">
        <f>B10&amp;"
"&amp;C6&amp;" / "&amp;C3&amp;" 
= "&amp;E58&amp;" "&amp;E6&amp;F6&amp;"/"&amp;E3&amp;F3</f>
        <v>Net Disposable Cash Flow (household level)
NDCreq / TFL 
= 21276.6 Yuan/Ha</v>
      </c>
      <c r="F50" s="47"/>
      <c r="G50" s="17"/>
      <c r="H50" s="46" t="str">
        <f>B12&amp;"
= "&amp;H58&amp;"% ("&amp;H59&amp;" "&amp;F5&amp;")"</f>
        <v>Land Use to pay for inputs and taxes
= 30.3% (0.1 Ha)</v>
      </c>
      <c r="I50" s="47"/>
      <c r="J50" s="17"/>
      <c r="K50" s="46" t="str">
        <f>B11&amp;"
"&amp;C5&amp;" / "&amp;C7&amp;" 
= "&amp;K58&amp;" "&amp;E7&amp;F7&amp;"/"&amp;E5&amp;F5</f>
        <v>Return
NGNndc / NDCsup 
= 7391.3 Yuan/Ha</v>
      </c>
      <c r="L50" s="47"/>
      <c r="M50" s="17"/>
      <c r="N50" s="30" t="str">
        <f>B3&amp;" 
"&amp;E3&amp;TEXT(D3,"0.00E+00")&amp;F3</f>
        <v>Total Farm Land 
4.70E-01Ha</v>
      </c>
      <c r="O50" s="18" t="str">
        <f>B4&amp;" 
"&amp;E4&amp;TEXT(D4,"0.00E+00")&amp;F4</f>
        <v>Land in Cash Production 
3.30E-01Ha</v>
      </c>
      <c r="P50" s="30" t="str">
        <f>B5&amp;" 
"&amp;E5&amp;TEXT(D5,"0.00E+00")&amp;F5</f>
        <v>Land Generating Net NDC 
2.30E-01Ha</v>
      </c>
      <c r="Q50" s="30" t="str">
        <f>B6&amp;" 
"&amp;E6&amp;TEXT(D6,"0.00E+00")&amp;F6</f>
        <v>NDC Requirement (household expenditure) 
1.00E+04Yuan</v>
      </c>
      <c r="R50" s="29"/>
      <c r="S50" s="17" t="s">
        <v>0</v>
      </c>
    </row>
    <row r="51" spans="2:19" ht="12.75">
      <c r="B51" s="14">
        <f>D4*$S$52*-1</f>
        <v>-70.21276595744682</v>
      </c>
      <c r="C51" s="14">
        <f>D3*$S$51</f>
        <v>100</v>
      </c>
      <c r="D51" s="14"/>
      <c r="E51" s="14">
        <f>D6*$S$54</f>
        <v>100</v>
      </c>
      <c r="F51" s="14">
        <f>D3*$S$51</f>
        <v>100</v>
      </c>
      <c r="G51" s="14"/>
      <c r="H51" s="14">
        <f>D4*$S$52*-1</f>
        <v>-70.21276595744682</v>
      </c>
      <c r="I51" s="14">
        <f>D5*$S$53*-1</f>
        <v>-48.936170212765965</v>
      </c>
      <c r="J51" s="14"/>
      <c r="K51" s="40">
        <f>D7*$S$54</f>
        <v>17</v>
      </c>
      <c r="L51" s="14">
        <f>D5*$S$53*-1</f>
        <v>-48.936170212765965</v>
      </c>
      <c r="M51" s="17"/>
      <c r="N51" s="17"/>
      <c r="O51" s="17"/>
      <c r="P51" s="17"/>
      <c r="Q51" s="17"/>
      <c r="R51" s="29"/>
      <c r="S51" s="44">
        <f>100/D3</f>
        <v>212.76595744680853</v>
      </c>
    </row>
    <row r="52" spans="2:19" ht="12.75">
      <c r="B52" s="14">
        <v>0</v>
      </c>
      <c r="C52" s="14">
        <v>0</v>
      </c>
      <c r="D52" s="14"/>
      <c r="E52" s="14">
        <v>0</v>
      </c>
      <c r="F52" s="14">
        <v>0</v>
      </c>
      <c r="G52" s="14"/>
      <c r="H52" s="14">
        <v>0</v>
      </c>
      <c r="I52" s="14">
        <v>0</v>
      </c>
      <c r="J52" s="14"/>
      <c r="K52" s="14">
        <v>0</v>
      </c>
      <c r="L52" s="14">
        <v>0</v>
      </c>
      <c r="M52" s="17"/>
      <c r="N52" s="17"/>
      <c r="O52" s="17"/>
      <c r="P52" s="17"/>
      <c r="Q52" s="17"/>
      <c r="R52" s="29"/>
      <c r="S52" s="44">
        <f>S51</f>
        <v>212.76595744680853</v>
      </c>
    </row>
    <row r="53" spans="2:1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7"/>
      <c r="Q53" s="17"/>
      <c r="R53" s="29"/>
      <c r="S53" s="45">
        <f>S51</f>
        <v>212.76595744680853</v>
      </c>
    </row>
    <row r="54" spans="2:19" ht="12.75">
      <c r="B54" s="14">
        <f>D4*$S$52*-1</f>
        <v>-70.21276595744682</v>
      </c>
      <c r="C54" s="14">
        <v>0</v>
      </c>
      <c r="D54" s="14"/>
      <c r="E54" s="14">
        <v>0</v>
      </c>
      <c r="F54" s="14">
        <f>D3*$S$51</f>
        <v>100</v>
      </c>
      <c r="G54" s="14"/>
      <c r="H54" s="14">
        <v>0</v>
      </c>
      <c r="I54" s="14">
        <f>D5*$S$53*-1</f>
        <v>-48.936170212765965</v>
      </c>
      <c r="J54" s="14"/>
      <c r="K54" s="40">
        <f>D7*$S$54</f>
        <v>17</v>
      </c>
      <c r="L54" s="14">
        <v>0</v>
      </c>
      <c r="M54" s="17"/>
      <c r="N54" s="17"/>
      <c r="O54" s="17"/>
      <c r="P54" s="17"/>
      <c r="Q54" s="17"/>
      <c r="R54" s="29"/>
      <c r="S54" s="45">
        <f>100/MAX(D6,D7)</f>
        <v>0.01</v>
      </c>
    </row>
    <row r="55" spans="2:19" ht="12.75">
      <c r="B55" s="14">
        <f>D4*$S$52*-1</f>
        <v>-70.21276595744682</v>
      </c>
      <c r="C55" s="14">
        <f>D3*$S$51</f>
        <v>100</v>
      </c>
      <c r="D55" s="14"/>
      <c r="E55" s="14">
        <f>D6*$S$54</f>
        <v>100</v>
      </c>
      <c r="F55" s="14">
        <f>D3*$S$51</f>
        <v>100</v>
      </c>
      <c r="G55" s="14"/>
      <c r="H55" s="14">
        <f>D4*$S$52*-1</f>
        <v>-70.21276595744682</v>
      </c>
      <c r="I55" s="14">
        <f>D5*$S$53*-1</f>
        <v>-48.936170212765965</v>
      </c>
      <c r="J55" s="14"/>
      <c r="K55" s="40">
        <f>D7*$S$54</f>
        <v>17</v>
      </c>
      <c r="L55" s="14">
        <f>D5*$S$53*-1</f>
        <v>-48.936170212765965</v>
      </c>
      <c r="M55" s="17"/>
      <c r="N55" s="17"/>
      <c r="O55" s="17"/>
      <c r="P55" s="17"/>
      <c r="Q55" s="17"/>
      <c r="R55" s="29"/>
      <c r="S55" s="29"/>
    </row>
    <row r="56" spans="2:19" ht="12.75">
      <c r="B56" s="14">
        <v>0</v>
      </c>
      <c r="C56" s="14">
        <f>D3*$S$51</f>
        <v>100</v>
      </c>
      <c r="D56" s="14"/>
      <c r="E56" s="14">
        <f>D6*$S$54</f>
        <v>100</v>
      </c>
      <c r="F56" s="14">
        <v>0</v>
      </c>
      <c r="G56" s="14"/>
      <c r="H56" s="14">
        <f>D4*$S$52*-1</f>
        <v>-70.21276595744682</v>
      </c>
      <c r="I56" s="14">
        <v>0</v>
      </c>
      <c r="J56" s="14"/>
      <c r="K56" s="14">
        <v>0</v>
      </c>
      <c r="L56" s="14">
        <f>D5*$S$53*-1</f>
        <v>-48.936170212765965</v>
      </c>
      <c r="M56" s="17"/>
      <c r="N56" s="17"/>
      <c r="O56" s="17"/>
      <c r="P56" s="17"/>
      <c r="Q56" s="17"/>
      <c r="R56" s="29"/>
      <c r="S56" s="29"/>
    </row>
    <row r="57" spans="2:19" ht="12.75">
      <c r="B57" s="31"/>
      <c r="C57" s="31"/>
      <c r="D57" s="31"/>
      <c r="E57" s="3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9"/>
      <c r="S57" s="29"/>
    </row>
    <row r="58" spans="2:19" ht="12.75">
      <c r="B58" s="23">
        <f>100-ROUND((D4/D3)*100,2)</f>
        <v>29.790000000000006</v>
      </c>
      <c r="C58" s="31"/>
      <c r="D58" s="31"/>
      <c r="E58" s="22">
        <f>ROUND(D6/D3,2)</f>
        <v>21276.6</v>
      </c>
      <c r="F58" s="17"/>
      <c r="G58" s="17"/>
      <c r="H58" s="41">
        <f>100-ROUND((D5/D4)*100,2)</f>
        <v>30.299999999999997</v>
      </c>
      <c r="I58" s="17"/>
      <c r="J58" s="17"/>
      <c r="K58" s="24">
        <f>ROUND(D7/D5,2)</f>
        <v>7391.3</v>
      </c>
      <c r="L58" s="17"/>
      <c r="M58" s="17"/>
      <c r="N58" s="17"/>
      <c r="O58" s="17"/>
      <c r="P58" s="17"/>
      <c r="Q58" s="17"/>
      <c r="R58" s="29"/>
      <c r="S58" s="29"/>
    </row>
    <row r="59" spans="2:8" ht="12.75">
      <c r="B59" s="43">
        <f>D3-D4</f>
        <v>0.13999999999999996</v>
      </c>
      <c r="C59" s="10"/>
      <c r="D59" s="10"/>
      <c r="E59" s="10"/>
      <c r="H59" s="43">
        <f>D4-D5</f>
        <v>0.1</v>
      </c>
    </row>
    <row r="60" spans="2:5" ht="12.75">
      <c r="B60" s="10"/>
      <c r="C60" s="10"/>
      <c r="D60" s="10"/>
      <c r="E60" s="10"/>
    </row>
  </sheetData>
  <sheetProtection/>
  <mergeCells count="5">
    <mergeCell ref="B50:C50"/>
    <mergeCell ref="E50:F50"/>
    <mergeCell ref="H50:I50"/>
    <mergeCell ref="K50:L50"/>
    <mergeCell ref="B15:G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Macaulay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Kevin Buchan</dc:creator>
  <cp:keywords/>
  <dc:description/>
  <cp:lastModifiedBy> Kevin Buchan</cp:lastModifiedBy>
  <cp:lastPrinted>2009-06-15T11:29:47Z</cp:lastPrinted>
  <dcterms:created xsi:type="dcterms:W3CDTF">2009-06-05T11:31:46Z</dcterms:created>
  <dcterms:modified xsi:type="dcterms:W3CDTF">2009-06-15T12:11:10Z</dcterms:modified>
  <cp:category/>
  <cp:version/>
  <cp:contentType/>
  <cp:contentStatus/>
</cp:coreProperties>
</file>